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G:\Forms\Custer County Web Page Documents\Treasurer\"/>
    </mc:Choice>
  </mc:AlternateContent>
  <xr:revisionPtr revIDLastSave="0" documentId="8_{5B3672A0-B176-4D0F-9404-DF7E70D12CE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Web Fund Tracker" sheetId="1" r:id="rId1"/>
  </sheets>
  <definedNames>
    <definedName name="_xlnm.Print_Area" localSheetId="0">'Web Fund Tracker'!$A$1:$K$52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2" i="1" l="1"/>
  <c r="K42" i="1"/>
  <c r="J42" i="1"/>
  <c r="H42" i="1"/>
  <c r="K35" i="1" l="1"/>
  <c r="J35" i="1"/>
  <c r="I35" i="1"/>
  <c r="H35" i="1"/>
  <c r="K28" i="1"/>
  <c r="J28" i="1"/>
  <c r="I28" i="1"/>
  <c r="H28" i="1"/>
  <c r="A52" i="1" l="1"/>
  <c r="I52" i="1"/>
  <c r="J52" i="1"/>
  <c r="K52" i="1"/>
  <c r="H52" i="1"/>
  <c r="A47" i="1"/>
  <c r="A44" i="1"/>
  <c r="A42" i="1"/>
  <c r="A35" i="1"/>
  <c r="A28" i="1"/>
  <c r="H11" i="1" l="1"/>
  <c r="K14" i="1"/>
  <c r="H12" i="1"/>
  <c r="J13" i="1"/>
  <c r="K11" i="1"/>
  <c r="I12" i="1"/>
  <c r="K13" i="1"/>
  <c r="J12" i="1"/>
  <c r="H14" i="1"/>
  <c r="I11" i="1"/>
  <c r="K12" i="1"/>
  <c r="I14" i="1"/>
  <c r="H13" i="1"/>
  <c r="J14" i="1"/>
  <c r="I13" i="1"/>
  <c r="J11" i="1"/>
  <c r="C9" i="1"/>
  <c r="C10" i="1" l="1"/>
  <c r="C11" i="1"/>
  <c r="C12" i="1"/>
  <c r="C13" i="1"/>
  <c r="I15" i="1" l="1"/>
  <c r="H15" i="1"/>
  <c r="J15" i="1"/>
  <c r="K15" i="1"/>
</calcChain>
</file>

<file path=xl/sharedStrings.xml><?xml version="1.0" encoding="utf-8"?>
<sst xmlns="http://schemas.openxmlformats.org/spreadsheetml/2006/main" count="79" uniqueCount="51">
  <si>
    <t>Bond</t>
  </si>
  <si>
    <t>Hospital</t>
  </si>
  <si>
    <t>County</t>
  </si>
  <si>
    <t>20 Years</t>
  </si>
  <si>
    <t>TOTAL RATE</t>
  </si>
  <si>
    <t>SD383</t>
  </si>
  <si>
    <t>Supplemental 1</t>
  </si>
  <si>
    <t>Bond 1</t>
  </si>
  <si>
    <t>Plant &amp; Facility Bond</t>
  </si>
  <si>
    <t>2 Years</t>
  </si>
  <si>
    <t>Supplemental</t>
  </si>
  <si>
    <t>Year Levied</t>
  </si>
  <si>
    <t xml:space="preserve"> by Voters</t>
  </si>
  <si>
    <t>Initiative</t>
  </si>
  <si>
    <t>Election</t>
  </si>
  <si>
    <t>District:</t>
  </si>
  <si>
    <t xml:space="preserve">       Levy Rate past Three Years</t>
  </si>
  <si>
    <t>Current Levy</t>
  </si>
  <si>
    <t>First Calendar</t>
  </si>
  <si>
    <t>Amount Authorized</t>
  </si>
  <si>
    <t>Term of</t>
  </si>
  <si>
    <t>Date of</t>
  </si>
  <si>
    <t>TOTAL</t>
  </si>
  <si>
    <t>District Code(s)</t>
  </si>
  <si>
    <t>Code</t>
  </si>
  <si>
    <t>District Name</t>
  </si>
  <si>
    <r>
      <t xml:space="preserve">To use this table, enter your property value in the </t>
    </r>
    <r>
      <rPr>
        <b/>
        <sz val="12"/>
        <rFont val="Times New Roman"/>
        <family val="1"/>
      </rPr>
      <t>Green</t>
    </r>
    <r>
      <rPr>
        <sz val="12"/>
        <rFont val="Times New Roman"/>
        <family val="1"/>
      </rPr>
      <t xml:space="preserve"> shaded cell and then select all relevent district codes in the </t>
    </r>
    <r>
      <rPr>
        <b/>
        <sz val="12"/>
        <rFont val="Times New Roman"/>
        <family val="1"/>
      </rPr>
      <t>Blue</t>
    </r>
    <r>
      <rPr>
        <sz val="12"/>
        <rFont val="Times New Roman"/>
        <family val="1"/>
      </rPr>
      <t xml:space="preserve"> shaded column.</t>
    </r>
  </si>
  <si>
    <t>Information is provided by the taxing district and submitted w/ their L-2</t>
  </si>
  <si>
    <t>Voter Approved Fund Tracker</t>
  </si>
  <si>
    <t>2 years</t>
  </si>
  <si>
    <t>Custer County</t>
  </si>
  <si>
    <t>Lost River Hospital</t>
  </si>
  <si>
    <t>SD111</t>
  </si>
  <si>
    <t>Arco #111 School District</t>
  </si>
  <si>
    <t>Challis #181 School District</t>
  </si>
  <si>
    <t>SD182</t>
  </si>
  <si>
    <t>Plant Facilities</t>
  </si>
  <si>
    <t>5 Years</t>
  </si>
  <si>
    <t xml:space="preserve"> </t>
  </si>
  <si>
    <t>Mackay #182 School District</t>
  </si>
  <si>
    <t>SD181</t>
  </si>
  <si>
    <t>Plant Facility</t>
  </si>
  <si>
    <t>5 years</t>
  </si>
  <si>
    <t>Bond 2</t>
  </si>
  <si>
    <t>Sawtooth Rural Fire</t>
  </si>
  <si>
    <t>STFire</t>
  </si>
  <si>
    <t>The table below will calculate the monetary impact of voter approved bonds based on the assessed net taxable value of your property.</t>
  </si>
  <si>
    <t>21 years</t>
  </si>
  <si>
    <t xml:space="preserve">                                                                                                                                                                                                  The information below is used to calculate the proportionate amount of assessed taxes derived by voter approved bonds.</t>
  </si>
  <si>
    <t xml:space="preserve">Supplemental </t>
  </si>
  <si>
    <t>Tempory Supplemental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</si>
</sst>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0.000000000"/>
    <numFmt numFmtId="165" formatCode="_(&quot;$&quot;* #,##0_);_(&quot;$&quot;* \(#,##0\);_(&quot;$&quot;* &quot;-&quot;??_);_(@_)"/>
  </numFmts>
  <fonts count="12" x14ac:knownFonts="1">
    <font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  <font>
      <b/>
      <sz val="12"/>
      <name val="Times New Roman"/>
      <family val="1"/>
    </font>
    <font>
      <sz val="12"/>
      <color theme="0"/>
      <name val="Times New Roman"/>
      <family val="1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i/>
      <sz val="16"/>
      <name val="Calibri"/>
      <family val="2"/>
      <scheme val="minor"/>
    </font>
    <font>
      <b/>
      <sz val="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Font="1"/>
    <xf numFmtId="164" fontId="0" fillId="0" borderId="0" xfId="0" applyNumberFormat="1" applyFont="1"/>
    <xf numFmtId="0" fontId="0" fillId="0" borderId="0" xfId="0" applyFont="1" applyAlignment="1">
      <alignment horizontal="center"/>
    </xf>
    <xf numFmtId="44" fontId="0" fillId="0" borderId="0" xfId="0" applyNumberFormat="1" applyFont="1"/>
    <xf numFmtId="0" fontId="0" fillId="0" borderId="0" xfId="0" applyFont="1" applyAlignment="1">
      <alignment horizontal="left" indent="2"/>
    </xf>
    <xf numFmtId="14" fontId="0" fillId="0" borderId="0" xfId="0" applyNumberFormat="1" applyFont="1"/>
    <xf numFmtId="0" fontId="2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right"/>
    </xf>
    <xf numFmtId="42" fontId="0" fillId="0" borderId="0" xfId="1" applyNumberFormat="1" applyFont="1"/>
    <xf numFmtId="0" fontId="3" fillId="0" borderId="0" xfId="0" applyFont="1"/>
    <xf numFmtId="0" fontId="4" fillId="0" borderId="0" xfId="0" applyFont="1"/>
    <xf numFmtId="0" fontId="0" fillId="0" borderId="0" xfId="0" applyFont="1" applyAlignment="1">
      <alignment horizontal="right"/>
    </xf>
    <xf numFmtId="42" fontId="0" fillId="0" borderId="0" xfId="0" applyNumberFormat="1" applyFont="1"/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4" fontId="3" fillId="0" borderId="1" xfId="1" applyFont="1" applyBorder="1"/>
    <xf numFmtId="44" fontId="3" fillId="0" borderId="2" xfId="1" applyFont="1" applyBorder="1"/>
    <xf numFmtId="0" fontId="3" fillId="0" borderId="3" xfId="0" applyFont="1" applyBorder="1" applyAlignment="1">
      <alignment horizontal="right"/>
    </xf>
    <xf numFmtId="164" fontId="0" fillId="2" borderId="4" xfId="0" applyNumberFormat="1" applyFont="1" applyFill="1" applyBorder="1"/>
    <xf numFmtId="0" fontId="6" fillId="0" borderId="5" xfId="0" applyFont="1" applyBorder="1" applyAlignment="1">
      <alignment horizontal="left" indent="1"/>
    </xf>
    <xf numFmtId="0" fontId="6" fillId="0" borderId="6" xfId="0" applyFont="1" applyBorder="1"/>
    <xf numFmtId="0" fontId="6" fillId="0" borderId="7" xfId="0" applyFont="1" applyBorder="1"/>
    <xf numFmtId="44" fontId="0" fillId="0" borderId="8" xfId="0" applyNumberFormat="1" applyFont="1" applyBorder="1"/>
    <xf numFmtId="44" fontId="0" fillId="0" borderId="9" xfId="0" applyNumberFormat="1" applyFont="1" applyBorder="1"/>
    <xf numFmtId="0" fontId="6" fillId="0" borderId="10" xfId="0" applyFont="1" applyBorder="1" applyAlignment="1">
      <alignment horizontal="left" indent="1"/>
    </xf>
    <xf numFmtId="0" fontId="6" fillId="0" borderId="11" xfId="0" applyFont="1" applyBorder="1"/>
    <xf numFmtId="0" fontId="6" fillId="0" borderId="12" xfId="0" applyFont="1" applyBorder="1"/>
    <xf numFmtId="0" fontId="0" fillId="0" borderId="0" xfId="0" applyFont="1" applyBorder="1"/>
    <xf numFmtId="0" fontId="0" fillId="3" borderId="8" xfId="0" applyNumberFormat="1" applyFont="1" applyFill="1" applyBorder="1" applyAlignment="1">
      <alignment horizontal="center" vertical="center"/>
    </xf>
    <xf numFmtId="0" fontId="0" fillId="3" borderId="9" xfId="0" applyNumberFormat="1" applyFont="1" applyFill="1" applyBorder="1" applyAlignment="1">
      <alignment horizontal="center" vertical="center"/>
    </xf>
    <xf numFmtId="0" fontId="0" fillId="0" borderId="4" xfId="0" applyFont="1" applyBorder="1"/>
    <xf numFmtId="44" fontId="3" fillId="4" borderId="8" xfId="1" applyFont="1" applyFill="1" applyBorder="1" applyAlignment="1">
      <alignment horizontal="left"/>
    </xf>
    <xf numFmtId="164" fontId="7" fillId="5" borderId="9" xfId="0" applyNumberFormat="1" applyFont="1" applyFill="1" applyBorder="1" applyAlignment="1">
      <alignment horizontal="right" vertical="center"/>
    </xf>
    <xf numFmtId="164" fontId="8" fillId="5" borderId="9" xfId="0" applyNumberFormat="1" applyFont="1" applyFill="1" applyBorder="1" applyAlignment="1">
      <alignment vertical="center"/>
    </xf>
    <xf numFmtId="0" fontId="0" fillId="5" borderId="4" xfId="0" applyFont="1" applyFill="1" applyBorder="1"/>
    <xf numFmtId="44" fontId="0" fillId="0" borderId="0" xfId="1" applyFont="1" applyBorder="1" applyAlignment="1">
      <alignment horizontal="left"/>
    </xf>
    <xf numFmtId="0" fontId="6" fillId="0" borderId="1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2" fontId="0" fillId="0" borderId="0" xfId="0" applyNumberFormat="1" applyFont="1" applyFill="1"/>
    <xf numFmtId="44" fontId="0" fillId="0" borderId="0" xfId="0" applyNumberFormat="1" applyFont="1" applyFill="1"/>
    <xf numFmtId="164" fontId="0" fillId="0" borderId="0" xfId="0" applyNumberFormat="1" applyFont="1" applyFill="1"/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5" fontId="0" fillId="0" borderId="0" xfId="1" applyNumberFormat="1" applyFont="1"/>
    <xf numFmtId="0" fontId="0" fillId="0" borderId="0" xfId="0" applyFont="1" applyFill="1"/>
    <xf numFmtId="14" fontId="0" fillId="0" borderId="0" xfId="0" applyNumberFormat="1" applyFont="1" applyFill="1"/>
    <xf numFmtId="0" fontId="0" fillId="0" borderId="0" xfId="0" applyFont="1" applyFill="1" applyAlignment="1">
      <alignment horizontal="left" indent="2"/>
    </xf>
    <xf numFmtId="0" fontId="0" fillId="0" borderId="0" xfId="0" applyFont="1" applyFill="1" applyAlignment="1">
      <alignment horizontal="center"/>
    </xf>
    <xf numFmtId="42" fontId="0" fillId="0" borderId="0" xfId="1" applyNumberFormat="1" applyFont="1" applyFill="1"/>
    <xf numFmtId="4" fontId="0" fillId="0" borderId="0" xfId="0" applyNumberFormat="1" applyFont="1"/>
    <xf numFmtId="3" fontId="0" fillId="0" borderId="0" xfId="0" applyNumberFormat="1" applyFont="1"/>
    <xf numFmtId="0" fontId="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wrapText="1"/>
    </xf>
    <xf numFmtId="0" fontId="0" fillId="0" borderId="20" xfId="0" applyFont="1" applyBorder="1" applyAlignment="1">
      <alignment horizontal="center" wrapText="1"/>
    </xf>
    <xf numFmtId="0" fontId="0" fillId="0" borderId="19" xfId="0" applyFont="1" applyBorder="1" applyAlignment="1">
      <alignment horizontal="center" wrapText="1"/>
    </xf>
    <xf numFmtId="0" fontId="0" fillId="0" borderId="15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0" fillId="0" borderId="13" xfId="0" applyFont="1" applyBorder="1" applyAlignment="1">
      <alignment horizontal="center" wrapText="1"/>
    </xf>
    <xf numFmtId="164" fontId="5" fillId="0" borderId="0" xfId="0" applyNumberFormat="1" applyFon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workbookViewId="0">
      <pane ySplit="20" topLeftCell="A40" activePane="bottomLeft" state="frozen"/>
      <selection pane="bottomLeft" activeCell="H52" sqref="H52"/>
    </sheetView>
  </sheetViews>
  <sheetFormatPr defaultColWidth="8.75" defaultRowHeight="15.75" x14ac:dyDescent="0.25"/>
  <cols>
    <col min="1" max="1" width="6.625" style="1" bestFit="1" customWidth="1"/>
    <col min="2" max="2" width="8.75" style="1" customWidth="1"/>
    <col min="3" max="3" width="18.25" style="1" bestFit="1" customWidth="1"/>
    <col min="4" max="4" width="12.75" style="1" bestFit="1" customWidth="1"/>
    <col min="5" max="5" width="13.75" style="1" bestFit="1" customWidth="1"/>
    <col min="6" max="6" width="16.75" style="1" bestFit="1" customWidth="1"/>
    <col min="7" max="7" width="14.75" style="1" bestFit="1" customWidth="1"/>
    <col min="8" max="8" width="11.25" style="2" bestFit="1" customWidth="1"/>
    <col min="9" max="9" width="15.5" style="2" bestFit="1" customWidth="1"/>
    <col min="10" max="10" width="11.25" style="2" bestFit="1" customWidth="1"/>
    <col min="11" max="11" width="12.25" style="2" bestFit="1" customWidth="1"/>
    <col min="12" max="15" width="8.75" style="1"/>
    <col min="16" max="17" width="8.75" style="1" customWidth="1"/>
    <col min="18" max="16384" width="8.75" style="1"/>
  </cols>
  <sheetData>
    <row r="1" spans="1:13" ht="21" x14ac:dyDescent="0.25">
      <c r="A1" s="61" t="s">
        <v>30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3" ht="21" x14ac:dyDescent="0.25">
      <c r="A2" s="61" t="s">
        <v>28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3" ht="21" x14ac:dyDescent="0.25">
      <c r="A3" s="63" t="s">
        <v>27</v>
      </c>
      <c r="B3" s="62"/>
      <c r="C3" s="62"/>
      <c r="D3" s="62"/>
      <c r="E3" s="62"/>
      <c r="F3" s="62"/>
      <c r="G3" s="62"/>
      <c r="H3" s="62"/>
      <c r="I3" s="62"/>
      <c r="J3" s="62"/>
      <c r="K3" s="62"/>
    </row>
    <row r="4" spans="1:13" ht="10.15" customHeight="1" x14ac:dyDescent="0.25">
      <c r="A4" s="21"/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3" x14ac:dyDescent="0.25">
      <c r="A5" s="64" t="s">
        <v>46</v>
      </c>
      <c r="B5" s="64"/>
      <c r="C5" s="64"/>
      <c r="D5" s="64"/>
      <c r="E5" s="64"/>
      <c r="F5" s="64"/>
      <c r="G5" s="64"/>
      <c r="H5" s="64"/>
      <c r="I5" s="64"/>
      <c r="J5" s="64"/>
      <c r="K5" s="64"/>
    </row>
    <row r="6" spans="1:13" ht="10.15" customHeight="1" thickBot="1" x14ac:dyDescent="0.3">
      <c r="G6" s="20"/>
      <c r="H6" s="20"/>
      <c r="I6" s="20"/>
      <c r="J6" s="20"/>
      <c r="K6" s="20"/>
    </row>
    <row r="7" spans="1:13" ht="17.25" thickTop="1" thickBot="1" x14ac:dyDescent="0.3">
      <c r="G7" s="67" t="s">
        <v>26</v>
      </c>
      <c r="H7" s="68"/>
      <c r="I7" s="68"/>
      <c r="J7" s="68"/>
      <c r="K7" s="69"/>
      <c r="L7" s="42"/>
    </row>
    <row r="8" spans="1:13" x14ac:dyDescent="0.25">
      <c r="C8" s="65" t="s">
        <v>25</v>
      </c>
      <c r="D8" s="66"/>
      <c r="E8" s="43" t="s">
        <v>24</v>
      </c>
      <c r="G8" s="70"/>
      <c r="H8" s="71"/>
      <c r="I8" s="71"/>
      <c r="J8" s="71"/>
      <c r="K8" s="72"/>
      <c r="L8" s="42"/>
    </row>
    <row r="9" spans="1:13" ht="20.25" x14ac:dyDescent="0.25">
      <c r="C9" s="33" t="str">
        <f>A21</f>
        <v>Arco #111 School District</v>
      </c>
      <c r="D9" s="32"/>
      <c r="E9" s="31" t="s">
        <v>32</v>
      </c>
      <c r="G9" s="41"/>
      <c r="H9" s="40"/>
      <c r="I9" s="40"/>
      <c r="J9" s="39"/>
      <c r="K9" s="38"/>
      <c r="L9" s="34"/>
    </row>
    <row r="10" spans="1:13" x14ac:dyDescent="0.25">
      <c r="C10" s="33" t="str">
        <f>A29</f>
        <v>Challis #181 School District</v>
      </c>
      <c r="D10" s="32"/>
      <c r="E10" s="31" t="s">
        <v>40</v>
      </c>
      <c r="G10" s="37" t="s">
        <v>23</v>
      </c>
      <c r="H10" s="36">
        <v>2023</v>
      </c>
      <c r="I10" s="36">
        <v>2022</v>
      </c>
      <c r="J10" s="36">
        <v>2021</v>
      </c>
      <c r="K10" s="35">
        <v>2020</v>
      </c>
      <c r="L10" s="34"/>
    </row>
    <row r="11" spans="1:13" x14ac:dyDescent="0.25">
      <c r="C11" s="33" t="str">
        <f>A36</f>
        <v>Mackay #182 School District</v>
      </c>
      <c r="D11" s="32"/>
      <c r="E11" s="31" t="s">
        <v>35</v>
      </c>
      <c r="G11" s="25"/>
      <c r="H11" s="30">
        <f>IFERROR(VLOOKUP($G11,$A$21:$H$52,8,FALSE)*$K$9,0)</f>
        <v>0</v>
      </c>
      <c r="I11" s="30">
        <f>IFERROR(VLOOKUP($G11,$A$21:$K$52,9,FALSE)*$K$9,0)</f>
        <v>0</v>
      </c>
      <c r="J11" s="30">
        <f>IFERROR(VLOOKUP($G11,$A$21:$K$52,10,FALSE)*$K$9,0)</f>
        <v>0</v>
      </c>
      <c r="K11" s="29">
        <f>IFERROR(VLOOKUP($G11,$A$21:$K$52,11,FALSE)*$K$9,0)</f>
        <v>0</v>
      </c>
      <c r="M11" s="1" t="s">
        <v>38</v>
      </c>
    </row>
    <row r="12" spans="1:13" x14ac:dyDescent="0.25">
      <c r="C12" s="33" t="str">
        <f>A43</f>
        <v>Sawtooth Rural Fire</v>
      </c>
      <c r="D12" s="32"/>
      <c r="E12" s="31" t="s">
        <v>45</v>
      </c>
      <c r="G12" s="25"/>
      <c r="H12" s="30">
        <f>IFERROR(VLOOKUP($G12,$A$21:$H$52,8,FALSE)*$K$9,0)</f>
        <v>0</v>
      </c>
      <c r="I12" s="30">
        <f>IFERROR(VLOOKUP($G12,$A$21:$K$52,9,FALSE)*$K$9,0)</f>
        <v>0</v>
      </c>
      <c r="J12" s="30">
        <f>IFERROR(VLOOKUP($G12,$A$21:$K$52,10,FALSE)*$K$9,0)</f>
        <v>0</v>
      </c>
      <c r="K12" s="29">
        <f>IFERROR(VLOOKUP($G12,$A$21:$K$52,11,FALSE)*$K$9,0)</f>
        <v>0</v>
      </c>
    </row>
    <row r="13" spans="1:13" x14ac:dyDescent="0.25">
      <c r="C13" s="33" t="str">
        <f>A46</f>
        <v>Custer County</v>
      </c>
      <c r="D13" s="32"/>
      <c r="E13" s="31" t="s">
        <v>2</v>
      </c>
      <c r="G13" s="25"/>
      <c r="H13" s="30">
        <f>IFERROR(VLOOKUP($G13,$A$21:$H$52,8,FALSE)*$K$9,0)</f>
        <v>0</v>
      </c>
      <c r="I13" s="30">
        <f>IFERROR(VLOOKUP($G13,$A$21:$K$52,9,FALSE)*$K$9,0)</f>
        <v>0</v>
      </c>
      <c r="J13" s="30">
        <f>IFERROR(VLOOKUP($G13,$A$21:$K$52,10,FALSE)*$K$9,0)</f>
        <v>0</v>
      </c>
      <c r="K13" s="29">
        <f>IFERROR(VLOOKUP($G13,$A$21:$K$52,11,FALSE)*$K$9,0)</f>
        <v>0</v>
      </c>
    </row>
    <row r="14" spans="1:13" ht="16.5" thickBot="1" x14ac:dyDescent="0.3">
      <c r="C14" s="28" t="s">
        <v>31</v>
      </c>
      <c r="D14" s="27"/>
      <c r="E14" s="26" t="s">
        <v>1</v>
      </c>
      <c r="G14" s="25"/>
      <c r="H14" s="30">
        <f>IFERROR(VLOOKUP($G14,$A$21:$H$52,8,FALSE)*$K$9,0)</f>
        <v>0</v>
      </c>
      <c r="I14" s="30">
        <f>IFERROR(VLOOKUP($G14,$A$21:$K$52,9,FALSE)*$K$9,0)</f>
        <v>0</v>
      </c>
      <c r="J14" s="30">
        <f>IFERROR(VLOOKUP($G14,$A$21:$K$52,10,FALSE)*$K$9,0)</f>
        <v>0</v>
      </c>
      <c r="K14" s="29">
        <f>IFERROR(VLOOKUP($G14,$A$21:$K$52,11,FALSE)*$K$9,0)</f>
        <v>0</v>
      </c>
    </row>
    <row r="15" spans="1:13" ht="16.5" thickBot="1" x14ac:dyDescent="0.3">
      <c r="G15" s="24" t="s">
        <v>22</v>
      </c>
      <c r="H15" s="23">
        <f>SUM(H11:H14)</f>
        <v>0</v>
      </c>
      <c r="I15" s="23">
        <f>SUM(I11:I14)</f>
        <v>0</v>
      </c>
      <c r="J15" s="23">
        <f>SUM(J11:J14)</f>
        <v>0</v>
      </c>
      <c r="K15" s="22">
        <f>SUM(K11:K14)</f>
        <v>0</v>
      </c>
    </row>
    <row r="16" spans="1:13" ht="16.5" thickTop="1" x14ac:dyDescent="0.25">
      <c r="A16" s="21"/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1:11" x14ac:dyDescent="0.25">
      <c r="A17" s="44" t="s">
        <v>48</v>
      </c>
      <c r="B17" s="50"/>
      <c r="C17" s="50"/>
      <c r="D17" s="50"/>
      <c r="E17" s="50"/>
      <c r="F17" s="50"/>
      <c r="G17" s="50"/>
      <c r="H17" s="50"/>
      <c r="I17" s="49"/>
      <c r="J17" s="49"/>
      <c r="K17" s="49"/>
    </row>
    <row r="18" spans="1:11" x14ac:dyDescent="0.25">
      <c r="A18" s="19"/>
      <c r="B18" s="19"/>
      <c r="C18" s="19"/>
      <c r="D18" s="18" t="s">
        <v>21</v>
      </c>
      <c r="E18" s="18" t="s">
        <v>20</v>
      </c>
      <c r="F18" s="18" t="s">
        <v>19</v>
      </c>
      <c r="G18" s="44"/>
      <c r="H18" s="44"/>
      <c r="I18" s="44"/>
      <c r="J18" s="44"/>
      <c r="K18" s="44"/>
    </row>
    <row r="19" spans="1:11" x14ac:dyDescent="0.25">
      <c r="A19" s="19" t="s">
        <v>15</v>
      </c>
      <c r="B19" s="19"/>
      <c r="C19" s="19"/>
      <c r="D19" s="18" t="s">
        <v>14</v>
      </c>
      <c r="E19" s="18" t="s">
        <v>13</v>
      </c>
      <c r="F19" s="18" t="s">
        <v>12</v>
      </c>
      <c r="G19" s="18" t="s">
        <v>18</v>
      </c>
      <c r="H19" s="17" t="s">
        <v>17</v>
      </c>
      <c r="I19" s="73" t="s">
        <v>16</v>
      </c>
      <c r="J19" s="73"/>
      <c r="K19" s="73"/>
    </row>
    <row r="20" spans="1:11" ht="15.75" customHeight="1" x14ac:dyDescent="0.25">
      <c r="G20" s="18" t="s">
        <v>11</v>
      </c>
      <c r="H20" s="17">
        <v>2023</v>
      </c>
      <c r="I20" s="17">
        <v>2022</v>
      </c>
      <c r="J20" s="17">
        <v>2021</v>
      </c>
      <c r="K20" s="17">
        <v>2020</v>
      </c>
    </row>
    <row r="21" spans="1:11" x14ac:dyDescent="0.25">
      <c r="A21" s="60" t="s">
        <v>33</v>
      </c>
      <c r="B21" s="60"/>
      <c r="C21" s="60"/>
      <c r="H21" s="16"/>
      <c r="I21" s="15"/>
      <c r="J21" s="15"/>
      <c r="K21" s="15"/>
    </row>
    <row r="22" spans="1:11" x14ac:dyDescent="0.25">
      <c r="B22" s="59">
        <v>9087</v>
      </c>
      <c r="C22" s="1" t="s">
        <v>10</v>
      </c>
      <c r="D22" s="6">
        <v>44999</v>
      </c>
      <c r="E22" s="5" t="s">
        <v>9</v>
      </c>
      <c r="F22" s="14">
        <v>160000</v>
      </c>
      <c r="G22" s="3">
        <v>2023</v>
      </c>
      <c r="H22" s="2">
        <v>3.7301000000000001E-5</v>
      </c>
      <c r="I22" s="2">
        <v>0</v>
      </c>
      <c r="J22" s="2">
        <v>0</v>
      </c>
      <c r="K22" s="2">
        <v>0</v>
      </c>
    </row>
    <row r="23" spans="1:11" x14ac:dyDescent="0.25">
      <c r="C23" s="1" t="s">
        <v>8</v>
      </c>
      <c r="D23" s="6">
        <v>44999</v>
      </c>
      <c r="E23" s="5" t="s">
        <v>9</v>
      </c>
      <c r="F23" s="14">
        <v>103000</v>
      </c>
      <c r="G23" s="3">
        <v>2023</v>
      </c>
      <c r="H23" s="2">
        <v>4.2280200000000001E-4</v>
      </c>
      <c r="I23" s="2">
        <v>0</v>
      </c>
      <c r="J23" s="2">
        <v>0</v>
      </c>
      <c r="K23" s="2">
        <v>0</v>
      </c>
    </row>
    <row r="24" spans="1:11" x14ac:dyDescent="0.25">
      <c r="C24" s="1" t="s">
        <v>10</v>
      </c>
      <c r="D24" s="6">
        <v>43536</v>
      </c>
      <c r="E24" s="5" t="s">
        <v>9</v>
      </c>
      <c r="F24" s="51">
        <v>160000</v>
      </c>
      <c r="G24" s="3">
        <v>2019</v>
      </c>
      <c r="H24" s="2">
        <v>0</v>
      </c>
      <c r="I24" s="2">
        <v>0</v>
      </c>
      <c r="J24" s="2">
        <v>0</v>
      </c>
      <c r="K24" s="2">
        <v>8.1917899999999996E-4</v>
      </c>
    </row>
    <row r="25" spans="1:11" x14ac:dyDescent="0.25">
      <c r="C25" s="1" t="s">
        <v>8</v>
      </c>
      <c r="D25" s="6">
        <v>43536</v>
      </c>
      <c r="E25" s="5" t="s">
        <v>9</v>
      </c>
      <c r="F25" s="52">
        <v>100000</v>
      </c>
      <c r="G25" s="3">
        <v>2019</v>
      </c>
      <c r="H25" s="2">
        <v>0</v>
      </c>
      <c r="I25" s="2">
        <v>0</v>
      </c>
      <c r="J25" s="2">
        <v>0</v>
      </c>
      <c r="K25" s="2">
        <v>5.2734699999999995E-4</v>
      </c>
    </row>
    <row r="26" spans="1:11" x14ac:dyDescent="0.25">
      <c r="C26" s="1" t="s">
        <v>10</v>
      </c>
      <c r="D26" s="6">
        <v>44264</v>
      </c>
      <c r="E26" s="5" t="s">
        <v>9</v>
      </c>
      <c r="F26" s="58">
        <v>160000</v>
      </c>
      <c r="G26" s="3">
        <v>2021</v>
      </c>
      <c r="H26" s="2">
        <v>0</v>
      </c>
      <c r="I26" s="2">
        <v>6.8688899999999999E-4</v>
      </c>
      <c r="J26" s="2">
        <v>7.8320199999999999E-4</v>
      </c>
      <c r="K26" s="2">
        <v>0</v>
      </c>
    </row>
    <row r="27" spans="1:11" x14ac:dyDescent="0.25">
      <c r="C27" s="53" t="s">
        <v>8</v>
      </c>
      <c r="D27" s="54">
        <v>44264</v>
      </c>
      <c r="E27" s="55" t="s">
        <v>9</v>
      </c>
      <c r="F27" s="45">
        <v>103000</v>
      </c>
      <c r="G27" s="56">
        <v>2021</v>
      </c>
      <c r="H27" s="2">
        <v>0</v>
      </c>
      <c r="I27" s="47">
        <v>4.42185E-4</v>
      </c>
      <c r="J27" s="47">
        <v>5.0418700000000002E-4</v>
      </c>
      <c r="K27" s="47">
        <v>0</v>
      </c>
    </row>
    <row r="28" spans="1:11" x14ac:dyDescent="0.25">
      <c r="A28" s="7" t="str">
        <f>E9</f>
        <v>SD111</v>
      </c>
      <c r="D28" s="6"/>
      <c r="E28" s="5"/>
      <c r="F28" s="14"/>
      <c r="G28" s="9" t="s">
        <v>4</v>
      </c>
      <c r="H28" s="8">
        <f>SUM(H22,H23,H24,H25,H26,H27)</f>
        <v>4.6010300000000001E-4</v>
      </c>
      <c r="I28" s="8">
        <f>SUM(I22,I23,I24,I25,I26,I27)</f>
        <v>1.1290739999999999E-3</v>
      </c>
      <c r="J28" s="8">
        <f>SUM(J22,J23,J24,J25,J26,J27)</f>
        <v>1.2873889999999999E-3</v>
      </c>
      <c r="K28" s="8">
        <f>SUM(K22,K23,K24,K25,K26,K27)</f>
        <v>1.3465259999999998E-3</v>
      </c>
    </row>
    <row r="29" spans="1:11" x14ac:dyDescent="0.25">
      <c r="A29" s="1" t="s">
        <v>34</v>
      </c>
      <c r="D29" s="13"/>
      <c r="E29" s="5"/>
    </row>
    <row r="30" spans="1:11" x14ac:dyDescent="0.25">
      <c r="B30" s="59">
        <v>579899</v>
      </c>
      <c r="C30" s="1" t="s">
        <v>6</v>
      </c>
      <c r="D30" s="6">
        <v>44999</v>
      </c>
      <c r="E30" s="5" t="s">
        <v>9</v>
      </c>
      <c r="F30" s="10">
        <v>700000</v>
      </c>
      <c r="G30" s="3">
        <v>2023</v>
      </c>
      <c r="H30" s="2">
        <v>6.0230099999999996E-4</v>
      </c>
      <c r="I30" s="2">
        <v>0</v>
      </c>
      <c r="J30" s="2">
        <v>0</v>
      </c>
      <c r="K30" s="2">
        <v>0</v>
      </c>
    </row>
    <row r="31" spans="1:11" x14ac:dyDescent="0.25">
      <c r="C31" s="1" t="s">
        <v>36</v>
      </c>
      <c r="D31" s="6"/>
      <c r="E31" s="5"/>
      <c r="F31" s="10"/>
      <c r="G31" s="3"/>
      <c r="H31" s="2">
        <v>0</v>
      </c>
      <c r="I31" s="2">
        <v>0</v>
      </c>
      <c r="J31" s="2">
        <v>0</v>
      </c>
      <c r="K31" s="2">
        <v>0</v>
      </c>
    </row>
    <row r="32" spans="1:11" x14ac:dyDescent="0.25">
      <c r="A32" s="12"/>
      <c r="C32" s="1" t="s">
        <v>49</v>
      </c>
      <c r="D32" s="6">
        <v>43536</v>
      </c>
      <c r="E32" s="5" t="s">
        <v>9</v>
      </c>
      <c r="F32" s="10">
        <v>400000</v>
      </c>
      <c r="G32" s="3">
        <v>2019</v>
      </c>
      <c r="H32" s="2">
        <v>0</v>
      </c>
      <c r="I32" s="2">
        <v>0</v>
      </c>
      <c r="J32" s="2">
        <v>0</v>
      </c>
      <c r="K32" s="2">
        <v>6.18203E-4</v>
      </c>
    </row>
    <row r="33" spans="1:11" x14ac:dyDescent="0.25">
      <c r="A33" s="12"/>
      <c r="C33" s="1" t="s">
        <v>36</v>
      </c>
      <c r="D33" s="6">
        <v>43900</v>
      </c>
      <c r="E33" s="5" t="s">
        <v>37</v>
      </c>
      <c r="F33" s="10">
        <v>50000</v>
      </c>
      <c r="G33" s="3">
        <v>2020</v>
      </c>
      <c r="H33" s="2">
        <v>5.1931999999999997E-5</v>
      </c>
      <c r="I33" s="2">
        <v>6.3311000000000004E-5</v>
      </c>
      <c r="J33" s="2">
        <v>7.4086999999999997E-5</v>
      </c>
      <c r="K33" s="2">
        <v>7.7274999999999995E-5</v>
      </c>
    </row>
    <row r="34" spans="1:11" x14ac:dyDescent="0.25">
      <c r="A34" s="12"/>
      <c r="C34" s="1" t="s">
        <v>50</v>
      </c>
      <c r="D34" s="6">
        <v>44264</v>
      </c>
      <c r="E34" s="5" t="s">
        <v>9</v>
      </c>
      <c r="F34" s="10">
        <v>600000</v>
      </c>
      <c r="G34" s="3">
        <v>2021</v>
      </c>
      <c r="H34" s="2">
        <v>0</v>
      </c>
      <c r="I34" s="2">
        <v>7.5973200000000005E-4</v>
      </c>
      <c r="J34" s="2">
        <v>8.89046E-4</v>
      </c>
      <c r="K34" s="2">
        <v>0</v>
      </c>
    </row>
    <row r="35" spans="1:11" x14ac:dyDescent="0.25">
      <c r="A35" s="7" t="str">
        <f>E10</f>
        <v>SD181</v>
      </c>
      <c r="E35" s="5"/>
      <c r="G35" s="9" t="s">
        <v>4</v>
      </c>
      <c r="H35" s="8">
        <f>SUM(H30,H31,H32,H33,H34)</f>
        <v>6.5423299999999994E-4</v>
      </c>
      <c r="I35" s="8">
        <f>SUM(I30,I31,I32,I33,I34)</f>
        <v>8.2304300000000008E-4</v>
      </c>
      <c r="J35" s="8">
        <f>SUM(J30,J31,J32,J33,J34)</f>
        <v>9.6313300000000002E-4</v>
      </c>
      <c r="K35" s="8">
        <f>SUM(K30,K31,K32,K33,K34)</f>
        <v>6.9547800000000003E-4</v>
      </c>
    </row>
    <row r="36" spans="1:11" x14ac:dyDescent="0.25">
      <c r="A36" s="1" t="s">
        <v>39</v>
      </c>
      <c r="E36" s="5"/>
    </row>
    <row r="37" spans="1:11" x14ac:dyDescent="0.25">
      <c r="A37" s="11"/>
      <c r="C37" s="53" t="s">
        <v>41</v>
      </c>
      <c r="D37" s="54">
        <v>42808</v>
      </c>
      <c r="E37" s="55" t="s">
        <v>42</v>
      </c>
      <c r="F37" s="57">
        <v>121641</v>
      </c>
      <c r="G37" s="56">
        <v>2017</v>
      </c>
      <c r="H37" s="47">
        <v>0</v>
      </c>
      <c r="I37" s="47">
        <v>0</v>
      </c>
      <c r="J37" s="47">
        <v>7.4803100000000002E-4</v>
      </c>
      <c r="K37" s="47">
        <v>8.0079200000000004E-4</v>
      </c>
    </row>
    <row r="38" spans="1:11" x14ac:dyDescent="0.25">
      <c r="C38" s="1" t="s">
        <v>10</v>
      </c>
      <c r="D38" s="6"/>
      <c r="E38" s="5"/>
      <c r="F38" s="10"/>
      <c r="G38" s="3"/>
      <c r="H38" s="2">
        <v>0</v>
      </c>
      <c r="I38" s="2">
        <v>0</v>
      </c>
      <c r="J38" s="2">
        <v>0</v>
      </c>
      <c r="K38" s="2">
        <v>0</v>
      </c>
    </row>
    <row r="39" spans="1:11" x14ac:dyDescent="0.25">
      <c r="A39" s="7" t="s">
        <v>5</v>
      </c>
      <c r="C39" s="1" t="s">
        <v>10</v>
      </c>
      <c r="D39" s="6">
        <v>43900</v>
      </c>
      <c r="E39" s="5" t="s">
        <v>29</v>
      </c>
      <c r="F39" s="10">
        <v>75000</v>
      </c>
      <c r="G39" s="3">
        <v>2020</v>
      </c>
      <c r="H39" s="2">
        <v>0</v>
      </c>
      <c r="I39" s="2">
        <v>0</v>
      </c>
      <c r="J39" s="2">
        <v>4.0978100000000001E-4</v>
      </c>
      <c r="K39" s="2">
        <v>4.51846E-4</v>
      </c>
    </row>
    <row r="40" spans="1:11" x14ac:dyDescent="0.25">
      <c r="A40" s="7"/>
      <c r="C40" s="53" t="s">
        <v>41</v>
      </c>
      <c r="D40" s="6">
        <v>44628</v>
      </c>
      <c r="E40" s="5" t="s">
        <v>42</v>
      </c>
      <c r="F40" s="10">
        <v>145245</v>
      </c>
      <c r="G40" s="3">
        <v>2022</v>
      </c>
      <c r="H40" s="2">
        <v>4.8251400000000002E-4</v>
      </c>
      <c r="I40" s="2">
        <v>6.0052800000000002E-4</v>
      </c>
    </row>
    <row r="41" spans="1:11" x14ac:dyDescent="0.25">
      <c r="A41" s="7"/>
      <c r="C41" s="53" t="s">
        <v>10</v>
      </c>
      <c r="D41" s="6">
        <v>44628</v>
      </c>
      <c r="E41" s="5" t="s">
        <v>29</v>
      </c>
      <c r="F41" s="10">
        <v>75000</v>
      </c>
      <c r="G41" s="3">
        <v>2022</v>
      </c>
      <c r="H41" s="2">
        <v>0</v>
      </c>
      <c r="I41" s="2">
        <v>3.19396E-4</v>
      </c>
    </row>
    <row r="42" spans="1:11" x14ac:dyDescent="0.25">
      <c r="A42" s="7" t="str">
        <f>E11</f>
        <v>SD182</v>
      </c>
      <c r="D42" s="6"/>
      <c r="E42" s="5"/>
      <c r="F42" s="10"/>
      <c r="G42" s="9" t="s">
        <v>4</v>
      </c>
      <c r="H42" s="8">
        <f>SUM(H37,H38,H39,H40,H41)</f>
        <v>4.8251400000000002E-4</v>
      </c>
      <c r="I42" s="8">
        <f>SUM(I37,I38,I39,I40,I41)</f>
        <v>9.1992400000000002E-4</v>
      </c>
      <c r="J42" s="8">
        <f>SUM(J37,J38,J39,J40,J41)</f>
        <v>1.157812E-3</v>
      </c>
      <c r="K42" s="8">
        <f>SUM(K37,K38,K39,K40:K41)</f>
        <v>1.2526379999999999E-3</v>
      </c>
    </row>
    <row r="43" spans="1:11" x14ac:dyDescent="0.25">
      <c r="A43" s="1" t="s">
        <v>44</v>
      </c>
      <c r="E43" s="5"/>
      <c r="H43" s="8"/>
      <c r="I43" s="1"/>
      <c r="J43" s="1"/>
      <c r="K43" s="1"/>
    </row>
    <row r="44" spans="1:11" x14ac:dyDescent="0.25">
      <c r="A44" s="7" t="str">
        <f>E12</f>
        <v>STFire</v>
      </c>
      <c r="C44" s="1" t="s">
        <v>0</v>
      </c>
      <c r="D44" s="6">
        <v>38293</v>
      </c>
      <c r="E44" s="5" t="s">
        <v>3</v>
      </c>
      <c r="F44" s="46">
        <v>627840</v>
      </c>
      <c r="G44" s="3">
        <v>2005</v>
      </c>
      <c r="H44" s="2">
        <v>8.3792E-5</v>
      </c>
      <c r="I44" s="2">
        <v>1.12141E-4</v>
      </c>
      <c r="J44" s="2">
        <v>1.2945599999999999E-4</v>
      </c>
      <c r="K44" s="47">
        <v>1.32562E-4</v>
      </c>
    </row>
    <row r="45" spans="1:11" x14ac:dyDescent="0.25">
      <c r="A45" s="7"/>
      <c r="D45" s="6"/>
      <c r="E45" s="5"/>
      <c r="F45" s="46"/>
      <c r="G45" s="3"/>
      <c r="I45" s="47"/>
      <c r="J45" s="47"/>
      <c r="K45" s="47"/>
    </row>
    <row r="46" spans="1:11" x14ac:dyDescent="0.25">
      <c r="A46" s="1" t="s">
        <v>30</v>
      </c>
      <c r="E46" s="5"/>
      <c r="G46" s="3"/>
    </row>
    <row r="47" spans="1:11" x14ac:dyDescent="0.25">
      <c r="A47" s="7" t="str">
        <f>E13</f>
        <v>County</v>
      </c>
      <c r="C47" s="1" t="s">
        <v>38</v>
      </c>
      <c r="D47" s="6" t="s">
        <v>38</v>
      </c>
      <c r="E47" s="5" t="s">
        <v>38</v>
      </c>
      <c r="F47" s="4" t="s">
        <v>38</v>
      </c>
      <c r="G47" s="48"/>
      <c r="H47" s="2">
        <v>0</v>
      </c>
      <c r="I47" s="2">
        <v>0</v>
      </c>
      <c r="J47" s="2">
        <v>0</v>
      </c>
      <c r="K47" s="2">
        <v>0</v>
      </c>
    </row>
    <row r="48" spans="1:11" x14ac:dyDescent="0.25">
      <c r="A48" s="11"/>
      <c r="D48" s="6"/>
      <c r="E48" s="5"/>
      <c r="F48" s="4"/>
      <c r="G48" s="48"/>
    </row>
    <row r="49" spans="1:11" x14ac:dyDescent="0.25">
      <c r="A49" s="1" t="s">
        <v>31</v>
      </c>
      <c r="E49" s="5"/>
      <c r="G49" s="3"/>
    </row>
    <row r="50" spans="1:11" x14ac:dyDescent="0.25">
      <c r="A50" s="7"/>
      <c r="C50" s="1" t="s">
        <v>7</v>
      </c>
      <c r="D50" s="6"/>
      <c r="E50" s="5"/>
      <c r="F50" s="46"/>
      <c r="G50" s="3"/>
      <c r="J50" s="2">
        <v>0</v>
      </c>
      <c r="K50" s="2">
        <v>0</v>
      </c>
    </row>
    <row r="51" spans="1:11" x14ac:dyDescent="0.25">
      <c r="C51" s="1" t="s">
        <v>43</v>
      </c>
      <c r="D51" s="6">
        <v>41583</v>
      </c>
      <c r="E51" s="5" t="s">
        <v>47</v>
      </c>
      <c r="F51" s="46">
        <v>5645000</v>
      </c>
      <c r="G51" s="3">
        <v>2014</v>
      </c>
      <c r="H51" s="2">
        <v>8.1003100000000001E-4</v>
      </c>
      <c r="I51" s="2">
        <v>9.4291700000000004E-4</v>
      </c>
      <c r="J51" s="2">
        <v>1.1362760000000001E-3</v>
      </c>
      <c r="K51" s="2">
        <v>1.279849E-3</v>
      </c>
    </row>
    <row r="52" spans="1:11" x14ac:dyDescent="0.25">
      <c r="A52" s="7" t="str">
        <f>E14</f>
        <v>Hospital</v>
      </c>
      <c r="G52" s="11" t="s">
        <v>4</v>
      </c>
      <c r="H52" s="8">
        <f>SUM(H50:H51)</f>
        <v>8.1003100000000001E-4</v>
      </c>
      <c r="I52" s="8">
        <f t="shared" ref="I52" si="0">SUM(I50:I51)</f>
        <v>9.4291700000000004E-4</v>
      </c>
      <c r="J52" s="8">
        <f>SUM(J50:J51)</f>
        <v>1.1362760000000001E-3</v>
      </c>
      <c r="K52" s="8">
        <f>SUM(K50:K51)</f>
        <v>1.279849E-3</v>
      </c>
    </row>
  </sheetData>
  <mergeCells count="8">
    <mergeCell ref="A21:C21"/>
    <mergeCell ref="A1:K1"/>
    <mergeCell ref="A2:K2"/>
    <mergeCell ref="A3:K3"/>
    <mergeCell ref="A5:K5"/>
    <mergeCell ref="C8:D8"/>
    <mergeCell ref="G7:K8"/>
    <mergeCell ref="I19:K19"/>
  </mergeCells>
  <dataValidations count="1">
    <dataValidation type="list" allowBlank="1" showInputMessage="1" showErrorMessage="1" sqref="G11:G14" xr:uid="{00000000-0002-0000-0000-000000000000}">
      <formula1>$E$9:$E$14</formula1>
    </dataValidation>
  </dataValidations>
  <pageMargins left="0" right="0" top="0" bottom="0" header="0.3" footer="0.3"/>
  <pageSetup scale="83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Web Fund Tracker</vt:lpstr>
      <vt:lpstr>'Web Fund Tracker'!Print_Area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Sharee Sprague</dc:creator>
  <cp:lastModifiedBy>Tracy Barrett</cp:lastModifiedBy>
  <dcterms:created xsi:type="dcterms:W3CDTF">2018-01-29T21:29:49Z</dcterms:created>
  <dcterms:modified xsi:type="dcterms:W3CDTF">2023-11-29T19:12:12Z</dcterms:modified>
</cp:coreProperties>
</file>